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R_BACKUP\Año 2016\"/>
    </mc:Choice>
  </mc:AlternateContent>
  <bookViews>
    <workbookView xWindow="240" yWindow="45" windowWidth="20115" windowHeight="7995"/>
  </bookViews>
  <sheets>
    <sheet name="Accion" sheetId="1" r:id="rId1"/>
  </sheets>
  <externalReferences>
    <externalReference r:id="rId2"/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E23" i="1" l="1"/>
  <c r="F23" i="1"/>
  <c r="G23" i="1"/>
  <c r="M23" i="1"/>
  <c r="R23" i="1"/>
  <c r="U23" i="1"/>
  <c r="V23" i="1"/>
  <c r="Y23" i="1"/>
  <c r="AA23" i="1"/>
  <c r="D23" i="1"/>
  <c r="AA13" i="1"/>
  <c r="W13" i="1"/>
  <c r="W23" i="1" s="1"/>
  <c r="S13" i="1"/>
  <c r="S23" i="1" s="1"/>
  <c r="O13" i="1"/>
  <c r="O23" i="1" s="1"/>
  <c r="K13" i="1"/>
  <c r="K23" i="1" s="1"/>
  <c r="AD13" i="1"/>
  <c r="AD23" i="1" s="1"/>
  <c r="Z13" i="1"/>
  <c r="Z23" i="1" s="1"/>
  <c r="V13" i="1"/>
  <c r="R13" i="1"/>
  <c r="N13" i="1"/>
  <c r="N23" i="1" s="1"/>
  <c r="J13" i="1"/>
  <c r="J23" i="1" s="1"/>
  <c r="AB13" i="1"/>
  <c r="AB23" i="1" s="1"/>
  <c r="X13" i="1"/>
  <c r="X15" i="1" s="1"/>
  <c r="T13" i="1"/>
  <c r="T23" i="1" s="1"/>
  <c r="P13" i="1"/>
  <c r="P23" i="1" s="1"/>
  <c r="L13" i="1"/>
  <c r="L23" i="1" s="1"/>
  <c r="H13" i="1"/>
  <c r="H23" i="1" s="1"/>
  <c r="I21" i="1"/>
  <c r="M13" i="1"/>
  <c r="V8" i="1"/>
  <c r="W8" i="1"/>
  <c r="U7" i="1"/>
  <c r="T6" i="1"/>
  <c r="AA7" i="1"/>
  <c r="W7" i="1"/>
  <c r="T7" i="1"/>
  <c r="O8" i="1"/>
  <c r="I8" i="1"/>
  <c r="M7" i="1"/>
  <c r="AD6" i="1"/>
  <c r="AD4" i="1" s="1"/>
  <c r="P14" i="1"/>
  <c r="P8" i="1"/>
  <c r="Y13" i="1"/>
  <c r="AD14" i="1"/>
  <c r="AC14" i="1"/>
  <c r="AB14" i="1"/>
  <c r="AA14" i="1"/>
  <c r="Z14" i="1"/>
  <c r="AC13" i="1"/>
  <c r="AC15" i="1" s="1"/>
  <c r="AD8" i="1"/>
  <c r="AC8" i="1"/>
  <c r="AB8" i="1"/>
  <c r="AA8" i="1"/>
  <c r="Z8" i="1"/>
  <c r="AC6" i="1"/>
  <c r="AC3" i="1" s="1"/>
  <c r="AB6" i="1"/>
  <c r="AB4" i="1" s="1"/>
  <c r="AA6" i="1"/>
  <c r="AA4" i="1" s="1"/>
  <c r="Z6" i="1"/>
  <c r="Z4" i="1" s="1"/>
  <c r="AC4" i="1"/>
  <c r="AA3" i="1"/>
  <c r="U13" i="1"/>
  <c r="Y14" i="1"/>
  <c r="X14" i="1"/>
  <c r="W14" i="1"/>
  <c r="V14" i="1"/>
  <c r="U14" i="1"/>
  <c r="V15" i="1"/>
  <c r="Y8" i="1"/>
  <c r="X8" i="1"/>
  <c r="U8" i="1"/>
  <c r="Y6" i="1"/>
  <c r="Y3" i="1" s="1"/>
  <c r="X6" i="1"/>
  <c r="X3" i="1" s="1"/>
  <c r="W6" i="1"/>
  <c r="W4" i="1" s="1"/>
  <c r="V6" i="1"/>
  <c r="V3" i="1" s="1"/>
  <c r="U6" i="1"/>
  <c r="U3" i="1" s="1"/>
  <c r="X23" i="1" l="1"/>
  <c r="AB3" i="1"/>
  <c r="AC23" i="1"/>
  <c r="U4" i="1"/>
  <c r="U15" i="1"/>
  <c r="AD3" i="1"/>
  <c r="AD15" i="1"/>
  <c r="AA15" i="1"/>
  <c r="Z3" i="1"/>
  <c r="Y15" i="1"/>
  <c r="X4" i="1"/>
  <c r="AB15" i="1"/>
  <c r="W15" i="1"/>
  <c r="V4" i="1"/>
  <c r="Z15" i="1"/>
  <c r="W3" i="1"/>
  <c r="Y4" i="1"/>
  <c r="Q8" i="1"/>
  <c r="R8" i="1"/>
  <c r="S8" i="1"/>
  <c r="T8" i="1"/>
  <c r="P6" i="1" l="1"/>
  <c r="Q6" i="1"/>
  <c r="R6" i="1"/>
  <c r="S6" i="1"/>
  <c r="S4" i="1" s="1"/>
  <c r="O6" i="1"/>
  <c r="T4" i="1" l="1"/>
  <c r="T3" i="1"/>
  <c r="O14" i="1"/>
  <c r="R14" i="1"/>
  <c r="S14" i="1"/>
  <c r="T14" i="1"/>
  <c r="O15" i="1"/>
  <c r="P15" i="1"/>
  <c r="T15" i="1"/>
  <c r="O3" i="1"/>
  <c r="P3" i="1"/>
  <c r="Q3" i="1"/>
  <c r="R3" i="1"/>
  <c r="S3" i="1"/>
  <c r="O4" i="1"/>
  <c r="P4" i="1"/>
  <c r="Q4" i="1"/>
  <c r="R4" i="1"/>
  <c r="N18" i="1"/>
  <c r="N3" i="1"/>
  <c r="N14" i="1"/>
  <c r="M18" i="1"/>
  <c r="H18" i="1"/>
  <c r="H8" i="1" s="1"/>
  <c r="G18" i="1"/>
  <c r="G8" i="1" s="1"/>
  <c r="E18" i="1"/>
  <c r="M17" i="1"/>
  <c r="H17" i="1"/>
  <c r="L14" i="1"/>
  <c r="K14" i="1"/>
  <c r="J14" i="1"/>
  <c r="K15" i="1"/>
  <c r="M12" i="1"/>
  <c r="L11" i="1"/>
  <c r="L8" i="1" s="1"/>
  <c r="K11" i="1"/>
  <c r="J11" i="1"/>
  <c r="M8" i="1"/>
  <c r="F8" i="1"/>
  <c r="E8" i="1"/>
  <c r="D8" i="1"/>
  <c r="L6" i="1"/>
  <c r="L4" i="1" s="1"/>
  <c r="I6" i="1"/>
  <c r="I3" i="1" s="1"/>
  <c r="H6" i="1"/>
  <c r="H3" i="1" s="1"/>
  <c r="G6" i="1"/>
  <c r="G3" i="1" s="1"/>
  <c r="F6" i="1"/>
  <c r="F3" i="1" s="1"/>
  <c r="D6" i="1"/>
  <c r="D3" i="1" s="1"/>
  <c r="M5" i="1"/>
  <c r="E5" i="1"/>
  <c r="D4" i="1"/>
  <c r="M14" i="1" l="1"/>
  <c r="Q13" i="1"/>
  <c r="Q23" i="1" s="1"/>
  <c r="J6" i="1"/>
  <c r="J8" i="1"/>
  <c r="Q14" i="1"/>
  <c r="K6" i="1"/>
  <c r="K8" i="1"/>
  <c r="I14" i="1"/>
  <c r="I13" i="1"/>
  <c r="I23" i="1" s="1"/>
  <c r="S15" i="1"/>
  <c r="R15" i="1"/>
  <c r="Q15" i="1"/>
  <c r="J15" i="1"/>
  <c r="I4" i="1"/>
  <c r="L3" i="1"/>
  <c r="F4" i="1"/>
  <c r="M15" i="1"/>
  <c r="H4" i="1"/>
  <c r="J3" i="1"/>
  <c r="J4" i="1"/>
  <c r="G4" i="1"/>
  <c r="L15" i="1"/>
  <c r="N15" i="1"/>
  <c r="N4" i="1"/>
  <c r="K4" i="1"/>
  <c r="K3" i="1"/>
  <c r="E6" i="1"/>
  <c r="M6" i="1"/>
  <c r="I15" i="1"/>
  <c r="M3" i="1" l="1"/>
  <c r="M4" i="1"/>
  <c r="E3" i="1"/>
  <c r="E4" i="1"/>
</calcChain>
</file>

<file path=xl/sharedStrings.xml><?xml version="1.0" encoding="utf-8"?>
<sst xmlns="http://schemas.openxmlformats.org/spreadsheetml/2006/main" count="33" uniqueCount="33">
  <si>
    <t>INDICADORES GENERALES</t>
  </si>
  <si>
    <t>Precio / Valor en libros - PVL</t>
  </si>
  <si>
    <t>Relación Precio / Ganancias - RPG (12 meses)</t>
  </si>
  <si>
    <t>Precio de cierre del mes (pesos)</t>
  </si>
  <si>
    <t>Capitalización Bursátil (millones de pesos)</t>
  </si>
  <si>
    <t>Valor intrínseco (pesos)</t>
  </si>
  <si>
    <t>Utilidad por acción (12 meses)</t>
  </si>
  <si>
    <t>Dividendo (pesos por acción-mes)</t>
  </si>
  <si>
    <t>Acciones en circulación</t>
  </si>
  <si>
    <t>Número de accionistas</t>
  </si>
  <si>
    <t>Rentabilidad por dividendos (12 meses)</t>
  </si>
  <si>
    <t>Rentabilidad por valorización (12 meses)</t>
  </si>
  <si>
    <t>Rentabilidad combinada (12 meses)</t>
  </si>
  <si>
    <t>http://www.gruponutresa.com/es/content/indicadores-de-la-accion</t>
  </si>
  <si>
    <t>General Metrics</t>
  </si>
  <si>
    <t>Price / Book Value</t>
  </si>
  <si>
    <t>Price-earnings ratio (P/E ratio)</t>
  </si>
  <si>
    <t>Share closing price (COP)</t>
  </si>
  <si>
    <t>Market cap. (mill. COP)</t>
  </si>
  <si>
    <t>Intrinsic value (COP)</t>
  </si>
  <si>
    <t>Earnings per share (12 months)</t>
  </si>
  <si>
    <t>Dividend (pesos per share-month)</t>
  </si>
  <si>
    <t>Outstanding shares</t>
  </si>
  <si>
    <t>No. of shareholders</t>
  </si>
  <si>
    <t>Dividend yield (12 months)</t>
  </si>
  <si>
    <t>Share price change (12 months)</t>
  </si>
  <si>
    <t>Total return per share (12 months)</t>
  </si>
  <si>
    <t>Patrimonio</t>
  </si>
  <si>
    <t>Utilidad doce meses</t>
  </si>
  <si>
    <t>Equity</t>
  </si>
  <si>
    <t>Net Income last 12 months</t>
  </si>
  <si>
    <t>Promedio diario de negociación</t>
  </si>
  <si>
    <t>Average daily trading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</si>
</sst>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  <numFmt numFmtId="168" formatCode="0.0%"/>
    <numFmt numFmtId="169" formatCode="_(* #,##0_);_(* \(#,##0\);_(* &quot;-&quot;??_);_(@_)"/>
    <numFmt numFmtId="170" formatCode="0.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3" fillId="2" borderId="1" xfId="0" applyFont="1" applyFill="1" applyBorder="1"/>
    <xf numFmtId="165" fontId="3" fillId="2" borderId="1" xfId="1" applyNumberFormat="1" applyFont="1" applyFill="1" applyBorder="1"/>
    <xf numFmtId="166" fontId="3" fillId="2" borderId="1" xfId="1" applyNumberFormat="1" applyFont="1" applyFill="1" applyBorder="1"/>
    <xf numFmtId="166" fontId="3" fillId="2" borderId="1" xfId="0" applyNumberFormat="1" applyFont="1" applyFill="1" applyBorder="1"/>
    <xf numFmtId="167" fontId="3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68" fontId="3" fillId="2" borderId="1" xfId="2" applyNumberFormat="1" applyFont="1" applyFill="1" applyBorder="1"/>
    <xf numFmtId="168" fontId="3" fillId="2" borderId="0" xfId="0" applyNumberFormat="1" applyFont="1" applyFill="1"/>
    <xf numFmtId="166" fontId="3" fillId="2" borderId="0" xfId="1" applyNumberFormat="1" applyFont="1" applyFill="1"/>
    <xf numFmtId="15" fontId="3" fillId="2" borderId="0" xfId="0" applyNumberFormat="1" applyFont="1" applyFill="1"/>
    <xf numFmtId="169" fontId="3" fillId="2" borderId="1" xfId="1" applyNumberFormat="1" applyFont="1" applyFill="1" applyBorder="1"/>
    <xf numFmtId="15" fontId="4" fillId="2" borderId="0" xfId="3" applyNumberFormat="1" applyFill="1" applyAlignment="1" applyProtection="1"/>
    <xf numFmtId="17" fontId="2" fillId="3" borderId="1" xfId="0" applyNumberFormat="1" applyFont="1" applyFill="1" applyBorder="1" applyAlignment="1">
      <alignment horizontal="center"/>
    </xf>
    <xf numFmtId="0" fontId="0" fillId="0" borderId="1" xfId="0" applyNumberFormat="1" applyBorder="1"/>
    <xf numFmtId="166" fontId="3" fillId="0" borderId="1" xfId="0" applyNumberFormat="1" applyFont="1" applyFill="1" applyBorder="1"/>
    <xf numFmtId="0" fontId="3" fillId="0" borderId="1" xfId="0" applyFont="1" applyFill="1" applyBorder="1"/>
    <xf numFmtId="168" fontId="0" fillId="2" borderId="0" xfId="2" applyNumberFormat="1" applyFont="1" applyFill="1"/>
    <xf numFmtId="170" fontId="0" fillId="2" borderId="0" xfId="0" applyNumberFormat="1" applyFill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2628900</xdr:colOff>
      <xdr:row>0</xdr:row>
      <xdr:rowOff>1093524</xdr:rowOff>
    </xdr:to>
    <xdr:pic>
      <xdr:nvPicPr>
        <xdr:cNvPr id="2" name="1 Imagen" descr="logo nutresa 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2628900" cy="1093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milo%20Botero\ayuda%20de%20presentaciones%20a%20jun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ajimenez\Libraries\Quickr\GrupoNutresa\@Pgruponutresa\@RPageLibrary0525792200764B69.nsf\@FceWQJXkidlmb\@D717AF7CB53FB0ECF05257A46005177F6\ayuda%20de%20presentaciones%20a%20jun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milo%20Botero\ayuda%20de%20presentaciones%20a%20mar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milo%20Botero\GNCH\Seguimiento\GNCH\Resultados\individual%20dic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de input"/>
      <sheetName val="EEFF consolidados"/>
      <sheetName val="Ing - EEFF consolidados"/>
      <sheetName val="EEFF individuales"/>
      <sheetName val="Ing - EEFF individuales"/>
      <sheetName val="ventas y EBITDA x negocio"/>
      <sheetName val="tablas ventas y EBITDA"/>
      <sheetName val="gráficas ventas y EBITDA"/>
      <sheetName val="gráficas ventas y EBITDA ing"/>
      <sheetName val="4Q09"/>
      <sheetName val="resultados trimestrales"/>
      <sheetName val="ventas x país"/>
      <sheetName val="MP x negocio"/>
      <sheetName val="indicadores - esp mar10"/>
      <sheetName val="indicadores - ing mar10"/>
      <sheetName val="volumen"/>
      <sheetName val="acción - BD"/>
      <sheetName val="acción - gráficas"/>
      <sheetName val="composición accionistas"/>
      <sheetName val="# de Accionistas"/>
      <sheetName val="movim. accionistas"/>
      <sheetName val="market report"/>
      <sheetName val="deuda"/>
      <sheetName val="deuda ing"/>
      <sheetName val="T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20700</v>
          </cell>
        </row>
        <row r="23">
          <cell r="M23">
            <v>242514.57616500001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de input"/>
      <sheetName val="EEFF consolidados"/>
      <sheetName val="Ing - EEFF consolidados"/>
      <sheetName val="EEFF individuales"/>
      <sheetName val="Ing - EEFF individuales"/>
      <sheetName val="EEFF 2Q12"/>
      <sheetName val="EEFF 2Q12 ing"/>
      <sheetName val="resumen - fact sheet"/>
      <sheetName val="V y E trim anterior"/>
      <sheetName val="ventas y EBITDA x negocio"/>
      <sheetName val="ventas y EBITDA x negocio ing"/>
      <sheetName val="evolución márgenes EBITDA"/>
      <sheetName val="2Q12"/>
      <sheetName val="2Q12 ing"/>
      <sheetName val="resultados trimestrales"/>
      <sheetName val="evol. commodit. intl"/>
      <sheetName val="evol. commodit. nales."/>
      <sheetName val="MP x negocio"/>
      <sheetName val="evol. EV_EBITDA"/>
      <sheetName val="indicadores - jun12"/>
      <sheetName val="indicadores - jun12 (ing)"/>
      <sheetName val="acción - BD"/>
      <sheetName val="volumen"/>
      <sheetName val="acción - gráficas"/>
      <sheetName val="Hoja1"/>
      <sheetName val="composición accionistas"/>
      <sheetName val="# de Accionistas"/>
      <sheetName val="movim. accionistas"/>
      <sheetName val="market report"/>
      <sheetName val="deuda"/>
      <sheetName val="deuda ing"/>
      <sheetName val="TRM"/>
      <sheetName val="Hoja2"/>
    </sheetNames>
    <sheetDataSet>
      <sheetData sheetId="0" refreshError="1">
        <row r="2">
          <cell r="M2">
            <v>40695</v>
          </cell>
        </row>
        <row r="22">
          <cell r="J22">
            <v>6399275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C4">
            <v>20500</v>
          </cell>
        </row>
        <row r="10">
          <cell r="C10">
            <v>13907.73473670625</v>
          </cell>
        </row>
        <row r="14">
          <cell r="C14">
            <v>681.1618012019286</v>
          </cell>
          <cell r="F14">
            <v>19883</v>
          </cell>
        </row>
        <row r="24">
          <cell r="N24">
            <v>286059.16910524725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de input"/>
      <sheetName val="EEFF consolidados"/>
      <sheetName val="PyG mar11 2010 reclasif"/>
      <sheetName val="Ing - PyG mar11 2010 reclasif"/>
      <sheetName val="Ing - EEFF consolidados"/>
      <sheetName val="EEFF individuales"/>
      <sheetName val="Ing - EEFF individuales"/>
      <sheetName val="ventas y EBITDA x negocio"/>
      <sheetName val="ventas y EBITDA x negocio ing"/>
      <sheetName val="resumen - fact sheet"/>
      <sheetName val="tablas ventas y EBITDA"/>
      <sheetName val="gráficas ventas y EBITDA"/>
      <sheetName val="gráficas ventas y EBITDA ing"/>
      <sheetName val="4Q10"/>
      <sheetName val="4Q10 exVen"/>
      <sheetName val="4Q10 ing"/>
      <sheetName val="4Q10 exVen ing"/>
      <sheetName val="resultados trimestrales"/>
      <sheetName val="Informe"/>
      <sheetName val="MP x negocio"/>
      <sheetName val="evol. EV_EBITDA"/>
      <sheetName val="indicadores - esp dic10"/>
      <sheetName val="acción - BD"/>
      <sheetName val="indicadores - ing mar10"/>
      <sheetName val="volumen"/>
      <sheetName val="acción - gráficas"/>
      <sheetName val="composición accionistas"/>
      <sheetName val="# de Accionistas"/>
      <sheetName val="movim. accionistas"/>
      <sheetName val="market report"/>
      <sheetName val="deuda"/>
      <sheetName val="deuda (2)"/>
      <sheetName val="deuda ing"/>
      <sheetName val="TRM"/>
    </sheetNames>
    <sheetDataSet>
      <sheetData sheetId="0" refreshError="1">
        <row r="22">
          <cell r="J22">
            <v>6123205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3">
          <cell r="M23">
            <v>276521.18496553996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MES"/>
      <sheetName val="RECORD MES 2010"/>
      <sheetName val="EERR"/>
      <sheetName val="ER-PROYECTADO"/>
      <sheetName val="ESTADO DE RESULTADOS ACUMULADO"/>
      <sheetName val="VENTA DE ACCIONES"/>
      <sheetName val="RECORD ACUMULADO RESULT  2010"/>
      <sheetName val="PRESUPUESTO 2005E"/>
      <sheetName val="INGRESO MP MENSUAL"/>
      <sheetName val="ER PROYECTADO AÑO"/>
      <sheetName val="INGRESO MP"/>
      <sheetName val="UTIL BASE MPU"/>
      <sheetName val="INGRESO DIVIDENDOS"/>
      <sheetName val="GASTOS DE DIRECCION"/>
      <sheetName val="OTROS INGRESOS Y EGRESOS"/>
      <sheetName val="ESTR- AXI"/>
      <sheetName val="BALANCE"/>
      <sheetName val="DEUDA EBITDA"/>
      <sheetName val="END NETO CONSOL"/>
      <sheetName val="END FRO CONSOL"/>
      <sheetName val="END FRO EXTERIOR"/>
      <sheetName val="POSICION NETA"/>
      <sheetName val="SIN VENEZUELA"/>
      <sheetName val="INTRÍNSECOS"/>
      <sheetName val="CXC Y CXP"/>
      <sheetName val="INDICADORES"/>
      <sheetName val="CONC CONSOLI VS BASI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F31">
            <v>278402.71985053999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ruponutresa.com/es/content/indicadores-de-la-a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3"/>
  <sheetViews>
    <sheetView tabSelected="1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C3" sqref="AC3"/>
    </sheetView>
  </sheetViews>
  <sheetFormatPr baseColWidth="10" defaultRowHeight="15" outlineLevelRow="1" x14ac:dyDescent="0.25"/>
  <cols>
    <col min="1" max="1" width="3.140625" style="1" customWidth="1"/>
    <col min="2" max="2" width="39.85546875" style="3" customWidth="1"/>
    <col min="3" max="3" width="29.42578125" style="1" customWidth="1"/>
    <col min="4" max="14" width="12.28515625" style="1" customWidth="1"/>
    <col min="15" max="30" width="12.28515625" style="1" bestFit="1" customWidth="1"/>
    <col min="31" max="16384" width="11.42578125" style="1"/>
  </cols>
  <sheetData>
    <row r="1" spans="2:30" ht="88.5" customHeight="1" x14ac:dyDescent="0.25"/>
    <row r="2" spans="2:30" x14ac:dyDescent="0.25">
      <c r="B2" s="16" t="s">
        <v>0</v>
      </c>
      <c r="C2" s="16" t="s">
        <v>14</v>
      </c>
      <c r="D2" s="16">
        <v>40238</v>
      </c>
      <c r="E2" s="16">
        <v>40330</v>
      </c>
      <c r="F2" s="16">
        <v>40422</v>
      </c>
      <c r="G2" s="16">
        <v>40513</v>
      </c>
      <c r="H2" s="16">
        <v>40603</v>
      </c>
      <c r="I2" s="16">
        <v>40695</v>
      </c>
      <c r="J2" s="16">
        <v>40787</v>
      </c>
      <c r="K2" s="16">
        <v>40878</v>
      </c>
      <c r="L2" s="16">
        <v>40969</v>
      </c>
      <c r="M2" s="16">
        <v>41061</v>
      </c>
      <c r="N2" s="16">
        <v>41153</v>
      </c>
      <c r="O2" s="16">
        <v>41244</v>
      </c>
      <c r="P2" s="16">
        <v>41334</v>
      </c>
      <c r="Q2" s="16">
        <v>41426</v>
      </c>
      <c r="R2" s="16">
        <v>41518</v>
      </c>
      <c r="S2" s="16">
        <v>41609</v>
      </c>
      <c r="T2" s="16">
        <v>41699</v>
      </c>
      <c r="U2" s="16">
        <v>41791</v>
      </c>
      <c r="V2" s="16">
        <v>41883</v>
      </c>
      <c r="W2" s="16">
        <v>41974</v>
      </c>
      <c r="X2" s="16">
        <v>42064</v>
      </c>
      <c r="Y2" s="16">
        <v>42156</v>
      </c>
      <c r="Z2" s="16">
        <v>42248</v>
      </c>
      <c r="AA2" s="16">
        <v>42339</v>
      </c>
      <c r="AB2" s="16">
        <v>42430</v>
      </c>
      <c r="AC2" s="16">
        <v>42522</v>
      </c>
      <c r="AD2" s="16">
        <v>42614</v>
      </c>
    </row>
    <row r="3" spans="2:30" x14ac:dyDescent="0.25">
      <c r="B3" s="19" t="s">
        <v>1</v>
      </c>
      <c r="C3" s="4" t="s">
        <v>15</v>
      </c>
      <c r="D3" s="5">
        <f t="shared" ref="D3:M3" si="0">D6/D17</f>
        <v>1.7049200620260652</v>
      </c>
      <c r="E3" s="5">
        <f>E6/E17</f>
        <v>1.6106170931428765</v>
      </c>
      <c r="F3" s="5">
        <f t="shared" si="0"/>
        <v>1.7602822250002415</v>
      </c>
      <c r="G3" s="5">
        <f t="shared" si="0"/>
        <v>1.8647140644957243</v>
      </c>
      <c r="H3" s="5">
        <f t="shared" si="0"/>
        <v>1.6699426628701799</v>
      </c>
      <c r="I3" s="5">
        <f t="shared" si="0"/>
        <v>1.6408565353601832</v>
      </c>
      <c r="J3" s="5">
        <f t="shared" si="0"/>
        <v>1.6663170336538768</v>
      </c>
      <c r="K3" s="5">
        <f t="shared" si="0"/>
        <v>1.549154446137466</v>
      </c>
      <c r="L3" s="5">
        <f t="shared" si="0"/>
        <v>1.5688666612221176</v>
      </c>
      <c r="M3" s="5">
        <f t="shared" si="0"/>
        <v>1.4739999279605893</v>
      </c>
      <c r="N3" s="5">
        <f t="shared" ref="N3:S3" si="1">N6/N17</f>
        <v>1.4383750727471525</v>
      </c>
      <c r="O3" s="5">
        <f t="shared" si="1"/>
        <v>1.5786754198141519</v>
      </c>
      <c r="P3" s="5">
        <f t="shared" si="1"/>
        <v>1.628862937734767</v>
      </c>
      <c r="Q3" s="5">
        <f t="shared" si="1"/>
        <v>1.5214793340094692</v>
      </c>
      <c r="R3" s="5">
        <f t="shared" si="1"/>
        <v>1.6290201989672497</v>
      </c>
      <c r="S3" s="5">
        <f t="shared" si="1"/>
        <v>1.6415988569104571</v>
      </c>
      <c r="T3" s="5">
        <f>T6/T17</f>
        <v>1.7727717387342554</v>
      </c>
      <c r="U3" s="5">
        <f t="shared" ref="U3:Y3" si="2">U6/U17</f>
        <v>1.7046800540497746</v>
      </c>
      <c r="V3" s="5">
        <f t="shared" si="2"/>
        <v>1.6713735204009772</v>
      </c>
      <c r="W3" s="5">
        <f t="shared" si="2"/>
        <v>1.6445805824847175</v>
      </c>
      <c r="X3" s="5">
        <f t="shared" si="2"/>
        <v>1.4450419981321254</v>
      </c>
      <c r="Y3" s="5">
        <f t="shared" si="2"/>
        <v>1.3890327217288252</v>
      </c>
      <c r="Z3" s="5">
        <f t="shared" ref="Z3:AD3" si="3">Z6/Z17</f>
        <v>1.189552574041872</v>
      </c>
      <c r="AA3" s="5">
        <f t="shared" si="3"/>
        <v>1.2996206673247188</v>
      </c>
      <c r="AB3" s="5">
        <f t="shared" si="3"/>
        <v>1.4061531009700572</v>
      </c>
      <c r="AC3" s="5">
        <f t="shared" si="3"/>
        <v>1.4182809677630897</v>
      </c>
      <c r="AD3" s="5">
        <f t="shared" si="3"/>
        <v>1.4285057759078761</v>
      </c>
    </row>
    <row r="4" spans="2:30" x14ac:dyDescent="0.25">
      <c r="B4" s="19" t="s">
        <v>2</v>
      </c>
      <c r="C4" s="4" t="s">
        <v>16</v>
      </c>
      <c r="D4" s="5">
        <f t="shared" ref="D4:L4" si="4">D6/D18</f>
        <v>39.905982171075074</v>
      </c>
      <c r="E4" s="5">
        <f t="shared" si="4"/>
        <v>37.140264816378945</v>
      </c>
      <c r="F4" s="5">
        <f t="shared" si="4"/>
        <v>41.300629013042965</v>
      </c>
      <c r="G4" s="5">
        <f t="shared" si="4"/>
        <v>42.355353849022855</v>
      </c>
      <c r="H4" s="5">
        <f t="shared" si="4"/>
        <v>36.978726473612824</v>
      </c>
      <c r="I4" s="5">
        <f t="shared" si="4"/>
        <v>36.954501105888752</v>
      </c>
      <c r="J4" s="5">
        <f t="shared" si="4"/>
        <v>40.354965239294422</v>
      </c>
      <c r="K4" s="5">
        <f t="shared" si="4"/>
        <v>39.567058997056243</v>
      </c>
      <c r="L4" s="5">
        <f t="shared" si="4"/>
        <v>39.011515597996386</v>
      </c>
      <c r="M4" s="5">
        <f>M6/M18</f>
        <v>32.974055397362818</v>
      </c>
      <c r="N4" s="5">
        <f>N6/N18</f>
        <v>33.810470461100799</v>
      </c>
      <c r="O4" s="5">
        <f t="shared" ref="O4:R4" si="5">O6/O18</f>
        <v>33.852688509593072</v>
      </c>
      <c r="P4" s="5">
        <f t="shared" si="5"/>
        <v>32.75895470016895</v>
      </c>
      <c r="Q4" s="5">
        <f t="shared" si="5"/>
        <v>29.437177242759269</v>
      </c>
      <c r="R4" s="5">
        <f t="shared" si="5"/>
        <v>32.56880131361541</v>
      </c>
      <c r="S4" s="5">
        <f>S6/S18</f>
        <v>31.995119411732219</v>
      </c>
      <c r="T4" s="5">
        <f>T6/T18</f>
        <v>27.26296273164629</v>
      </c>
      <c r="U4" s="5">
        <f>U6/U18</f>
        <v>27.842587628213696</v>
      </c>
      <c r="V4" s="5">
        <f t="shared" ref="V4:Y4" si="6">V6/V18</f>
        <v>29.898332097717056</v>
      </c>
      <c r="W4" s="5">
        <f t="shared" si="6"/>
        <v>22.322601759409416</v>
      </c>
      <c r="X4" s="5">
        <f t="shared" si="6"/>
        <v>18.128186615167575</v>
      </c>
      <c r="Y4" s="5">
        <f t="shared" si="6"/>
        <v>18.545756492001274</v>
      </c>
      <c r="Z4" s="5">
        <f t="shared" ref="Z4:AC4" si="7">Z6/Z18</f>
        <v>16.168789995112853</v>
      </c>
      <c r="AA4" s="5">
        <f t="shared" si="7"/>
        <v>24.158620255745454</v>
      </c>
      <c r="AB4" s="5">
        <f t="shared" si="7"/>
        <v>32.345176759072416</v>
      </c>
      <c r="AC4" s="5">
        <f t="shared" si="7"/>
        <v>31.802557609252375</v>
      </c>
      <c r="AD4" s="5">
        <f>AD6/AD18</f>
        <v>27.834211266197492</v>
      </c>
    </row>
    <row r="5" spans="2:30" x14ac:dyDescent="0.25">
      <c r="B5" s="19" t="s">
        <v>3</v>
      </c>
      <c r="C5" s="4" t="s">
        <v>17</v>
      </c>
      <c r="D5" s="6">
        <v>21420</v>
      </c>
      <c r="E5" s="6">
        <f>'[1]indicadores - esp mar10'!$C$4</f>
        <v>20700</v>
      </c>
      <c r="F5" s="6">
        <v>25960</v>
      </c>
      <c r="G5" s="6">
        <v>27100</v>
      </c>
      <c r="H5" s="6">
        <v>23500</v>
      </c>
      <c r="I5" s="6">
        <v>23400</v>
      </c>
      <c r="J5" s="6">
        <v>23280</v>
      </c>
      <c r="K5" s="6">
        <v>21800</v>
      </c>
      <c r="L5" s="6">
        <v>21660</v>
      </c>
      <c r="M5" s="6">
        <f>+'[2]indicadores - jun12'!$C$4</f>
        <v>20500</v>
      </c>
      <c r="N5" s="6">
        <v>21020</v>
      </c>
      <c r="O5" s="6">
        <v>25420</v>
      </c>
      <c r="P5" s="6">
        <v>26000</v>
      </c>
      <c r="Q5" s="6">
        <v>23980</v>
      </c>
      <c r="R5" s="6">
        <v>27220</v>
      </c>
      <c r="S5" s="6">
        <v>26440</v>
      </c>
      <c r="T5" s="6">
        <v>27280</v>
      </c>
      <c r="U5" s="6">
        <v>27620</v>
      </c>
      <c r="V5" s="6">
        <v>27700</v>
      </c>
      <c r="W5" s="6">
        <v>28600</v>
      </c>
      <c r="X5" s="6">
        <v>22900</v>
      </c>
      <c r="Y5" s="6">
        <v>22900</v>
      </c>
      <c r="Z5" s="6">
        <v>20780</v>
      </c>
      <c r="AA5" s="6">
        <v>22620</v>
      </c>
      <c r="AB5" s="6">
        <v>25500</v>
      </c>
      <c r="AC5" s="6">
        <v>25100</v>
      </c>
      <c r="AD5" s="6">
        <v>25340</v>
      </c>
    </row>
    <row r="6" spans="2:30" x14ac:dyDescent="0.25">
      <c r="B6" s="19" t="s">
        <v>4</v>
      </c>
      <c r="C6" s="4" t="s">
        <v>18</v>
      </c>
      <c r="D6" s="6">
        <f t="shared" ref="D6:M6" si="8">D5*D11/1000000</f>
        <v>9320344.4703599997</v>
      </c>
      <c r="E6" s="6">
        <f t="shared" si="8"/>
        <v>9007055.5806000009</v>
      </c>
      <c r="F6" s="6">
        <f t="shared" si="8"/>
        <v>11295804.96968</v>
      </c>
      <c r="G6" s="6">
        <f t="shared" si="8"/>
        <v>11791845.7118</v>
      </c>
      <c r="H6" s="6">
        <f t="shared" si="8"/>
        <v>10225401.263</v>
      </c>
      <c r="I6" s="6">
        <f t="shared" si="8"/>
        <v>10181888.917199999</v>
      </c>
      <c r="J6" s="6">
        <f t="shared" si="8"/>
        <v>10711674.10224</v>
      </c>
      <c r="K6" s="6">
        <f t="shared" si="8"/>
        <v>10030691.384400001</v>
      </c>
      <c r="L6" s="6">
        <f t="shared" si="8"/>
        <v>9966274.1002799999</v>
      </c>
      <c r="M6" s="6">
        <f t="shared" si="8"/>
        <v>9432530.8890000004</v>
      </c>
      <c r="N6" s="6">
        <v>9671795.0871600006</v>
      </c>
      <c r="O6" s="14">
        <f>+O5*O11/1000000</f>
        <v>11696338.30236</v>
      </c>
      <c r="P6" s="14">
        <f t="shared" ref="P6:S6" si="9">+P5*P11/1000000</f>
        <v>11963209.908</v>
      </c>
      <c r="Q6" s="14">
        <f t="shared" si="9"/>
        <v>11033760.522840001</v>
      </c>
      <c r="R6" s="14">
        <f t="shared" si="9"/>
        <v>12524560.526760001</v>
      </c>
      <c r="S6" s="14">
        <f t="shared" si="9"/>
        <v>12165664.229520001</v>
      </c>
      <c r="T6" s="14">
        <f>+T5*T11/1000000</f>
        <v>12552167.93424</v>
      </c>
      <c r="U6" s="14">
        <f t="shared" ref="U6:Y6" si="10">+U5*U11/1000000</f>
        <v>12708609.90996</v>
      </c>
      <c r="V6" s="14">
        <f t="shared" si="10"/>
        <v>12745419.786599999</v>
      </c>
      <c r="W6" s="14">
        <f t="shared" si="10"/>
        <v>13159530.898800001</v>
      </c>
      <c r="X6" s="14">
        <f t="shared" si="10"/>
        <v>10536827.188200001</v>
      </c>
      <c r="Y6" s="14">
        <f t="shared" si="10"/>
        <v>10536827.188200001</v>
      </c>
      <c r="Z6" s="14">
        <f t="shared" ref="Z6:AC6" si="11">+Z5*Z11/1000000</f>
        <v>9561365.4572400004</v>
      </c>
      <c r="AA6" s="14">
        <f t="shared" si="11"/>
        <v>10407992.619960001</v>
      </c>
      <c r="AB6" s="14">
        <f t="shared" si="11"/>
        <v>11733148.179</v>
      </c>
      <c r="AC6" s="14">
        <f t="shared" si="11"/>
        <v>11549098.7958</v>
      </c>
      <c r="AD6" s="14">
        <f>+AD5*AD11/1000000</f>
        <v>11659528.425720001</v>
      </c>
    </row>
    <row r="7" spans="2:30" x14ac:dyDescent="0.25">
      <c r="B7" s="19" t="s">
        <v>5</v>
      </c>
      <c r="C7" s="4" t="s">
        <v>19</v>
      </c>
      <c r="D7" s="5">
        <v>12583.584955789718</v>
      </c>
      <c r="E7" s="5">
        <v>12852.216760972698</v>
      </c>
      <c r="F7" s="5">
        <v>14747.635141289025</v>
      </c>
      <c r="G7" s="5">
        <v>14533.059258781675</v>
      </c>
      <c r="H7" s="5">
        <v>14072.339441648801</v>
      </c>
      <c r="I7" s="5">
        <v>14260.844562418421</v>
      </c>
      <c r="J7" s="7">
        <v>14017.040183158842</v>
      </c>
      <c r="K7" s="7">
        <v>14075.01</v>
      </c>
      <c r="L7" s="7">
        <v>13802.98</v>
      </c>
      <c r="M7" s="7">
        <f>+'[2]indicadores - jun12'!$C$10</f>
        <v>13907.73473670625</v>
      </c>
      <c r="N7" s="7">
        <v>14651.5438037067</v>
      </c>
      <c r="O7" s="7">
        <v>16130.725071617626</v>
      </c>
      <c r="P7" s="7">
        <v>15990.178010006999</v>
      </c>
      <c r="Q7" s="7">
        <v>15790.062153275392</v>
      </c>
      <c r="R7" s="7">
        <v>16733.965343709991</v>
      </c>
      <c r="S7" s="7">
        <v>16133.809026532999</v>
      </c>
      <c r="T7" s="18">
        <f>+T17/T11*1000000</f>
        <v>15388.331957208264</v>
      </c>
      <c r="U7" s="18">
        <f>+U17/U11*1000000</f>
        <v>16202.453905871494</v>
      </c>
      <c r="V7" s="18">
        <v>17120</v>
      </c>
      <c r="W7" s="18">
        <f t="shared" ref="W7:AA7" si="12">+W17/W11*1000000</f>
        <v>17390.452194680325</v>
      </c>
      <c r="X7" s="18">
        <v>15024</v>
      </c>
      <c r="Y7" s="18">
        <v>16707</v>
      </c>
      <c r="Z7" s="18">
        <v>18050</v>
      </c>
      <c r="AA7" s="18">
        <f t="shared" si="12"/>
        <v>17405.078703898638</v>
      </c>
      <c r="AB7" s="18">
        <v>17480</v>
      </c>
      <c r="AC7" s="18">
        <v>17775</v>
      </c>
      <c r="AD7" s="18">
        <v>17818</v>
      </c>
    </row>
    <row r="8" spans="2:30" x14ac:dyDescent="0.25">
      <c r="B8" s="19" t="s">
        <v>6</v>
      </c>
      <c r="C8" s="4" t="s">
        <v>20</v>
      </c>
      <c r="D8" s="5">
        <f t="shared" ref="D8:H8" si="13">D18*1000000/D11</f>
        <v>536.76162907539685</v>
      </c>
      <c r="E8" s="5">
        <f t="shared" si="13"/>
        <v>557.34659142417456</v>
      </c>
      <c r="F8" s="5">
        <f t="shared" si="13"/>
        <v>628.56185536064572</v>
      </c>
      <c r="G8" s="5">
        <f t="shared" si="13"/>
        <v>639.8246629363291</v>
      </c>
      <c r="H8" s="5">
        <f t="shared" si="13"/>
        <v>635.50052262532802</v>
      </c>
      <c r="I8" s="5">
        <f>I18*1000000/I11</f>
        <v>633.21109201149989</v>
      </c>
      <c r="J8" s="5">
        <f>J18*1000000/J11</f>
        <v>576.88068523800405</v>
      </c>
      <c r="K8" s="5">
        <f>K18*1000000/K11</f>
        <v>550.96336580441584</v>
      </c>
      <c r="L8" s="5">
        <f>L18*1000000/L11</f>
        <v>555.22067440805722</v>
      </c>
      <c r="M8" s="5">
        <f>+'[2]indicadores - jun12'!$C$14</f>
        <v>681.1618012019286</v>
      </c>
      <c r="N8" s="5">
        <v>707.84655273107171</v>
      </c>
      <c r="O8" s="5">
        <f>+O18*1000000/O11</f>
        <v>750.90047848922131</v>
      </c>
      <c r="P8" s="5">
        <f>+P18*1000000/P11</f>
        <v>793.67611811697725</v>
      </c>
      <c r="Q8" s="5">
        <f t="shared" ref="Q8:T8" si="14">+Q18*1000000/Q11</f>
        <v>814.61615025939409</v>
      </c>
      <c r="R8" s="5">
        <f t="shared" si="14"/>
        <v>835.76916871732283</v>
      </c>
      <c r="S8" s="5">
        <f t="shared" si="14"/>
        <v>826.37603753729934</v>
      </c>
      <c r="T8" s="5">
        <f t="shared" si="14"/>
        <v>1000.6249235830094</v>
      </c>
      <c r="U8" s="5">
        <f t="shared" ref="U8:Y8" si="15">+U18*1000000/U11</f>
        <v>992.005497794029</v>
      </c>
      <c r="V8" s="5">
        <f>+V18*1000000/V11</f>
        <v>926.4730858386273</v>
      </c>
      <c r="W8" s="5">
        <f>+W18*1000000/W11</f>
        <v>1281.212660972395</v>
      </c>
      <c r="X8" s="5">
        <f t="shared" si="15"/>
        <v>1263.2261839603927</v>
      </c>
      <c r="Y8" s="5">
        <f t="shared" si="15"/>
        <v>1234.7838175205577</v>
      </c>
      <c r="Z8" s="5">
        <f t="shared" ref="Z8:AD8" si="16">+Z18*1000000/Z11</f>
        <v>1285.1920277448667</v>
      </c>
      <c r="AA8" s="5">
        <f t="shared" si="16"/>
        <v>936.31174961742545</v>
      </c>
      <c r="AB8" s="5">
        <f t="shared" si="16"/>
        <v>788.37102019693157</v>
      </c>
      <c r="AC8" s="5">
        <f t="shared" si="16"/>
        <v>789.24469875648026</v>
      </c>
      <c r="AD8" s="5">
        <f t="shared" si="16"/>
        <v>910.39044568773102</v>
      </c>
    </row>
    <row r="9" spans="2:30" x14ac:dyDescent="0.25">
      <c r="B9" s="19" t="s">
        <v>7</v>
      </c>
      <c r="C9" s="4" t="s">
        <v>21</v>
      </c>
      <c r="D9" s="8">
        <v>27</v>
      </c>
      <c r="E9" s="8">
        <v>27</v>
      </c>
      <c r="F9" s="8">
        <v>27</v>
      </c>
      <c r="G9" s="8">
        <v>27</v>
      </c>
      <c r="H9" s="8">
        <v>28.5</v>
      </c>
      <c r="I9" s="8">
        <v>28.5</v>
      </c>
      <c r="J9" s="8">
        <v>28.5</v>
      </c>
      <c r="K9" s="8">
        <v>28.5</v>
      </c>
      <c r="L9" s="8">
        <v>30</v>
      </c>
      <c r="M9" s="8">
        <v>30</v>
      </c>
      <c r="N9" s="8">
        <v>30</v>
      </c>
      <c r="O9" s="8">
        <v>30</v>
      </c>
      <c r="P9" s="8">
        <v>30</v>
      </c>
      <c r="Q9" s="8">
        <v>33</v>
      </c>
      <c r="R9" s="8">
        <v>33</v>
      </c>
      <c r="S9" s="8">
        <v>33</v>
      </c>
      <c r="T9" s="8">
        <v>33</v>
      </c>
      <c r="U9" s="8">
        <v>36</v>
      </c>
      <c r="V9" s="8">
        <v>36</v>
      </c>
      <c r="W9" s="8">
        <v>36</v>
      </c>
      <c r="X9" s="8">
        <v>38.5</v>
      </c>
      <c r="Y9" s="17">
        <v>38.5</v>
      </c>
      <c r="Z9" s="17">
        <v>38.5</v>
      </c>
      <c r="AA9" s="17">
        <v>38.5</v>
      </c>
      <c r="AB9" s="8">
        <v>41.5</v>
      </c>
      <c r="AC9" s="8">
        <v>41.5</v>
      </c>
      <c r="AD9" s="8">
        <v>41.5</v>
      </c>
    </row>
    <row r="10" spans="2:30" hidden="1" x14ac:dyDescent="0.25">
      <c r="B10" s="19" t="s">
        <v>31</v>
      </c>
      <c r="C10" s="4" t="s">
        <v>32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x14ac:dyDescent="0.25">
      <c r="B11" s="19" t="s">
        <v>8</v>
      </c>
      <c r="C11" s="4" t="s">
        <v>22</v>
      </c>
      <c r="D11" s="6">
        <v>435123458</v>
      </c>
      <c r="E11" s="6">
        <v>435123458</v>
      </c>
      <c r="F11" s="6">
        <v>435123458</v>
      </c>
      <c r="G11" s="6">
        <v>435123458</v>
      </c>
      <c r="H11" s="6">
        <v>435123458</v>
      </c>
      <c r="I11" s="6">
        <v>435123458</v>
      </c>
      <c r="J11" s="6">
        <f>435123458+25000000</f>
        <v>460123458</v>
      </c>
      <c r="K11" s="6">
        <f>435123458+25000000</f>
        <v>460123458</v>
      </c>
      <c r="L11" s="6">
        <f>435123458+25000000</f>
        <v>460123458</v>
      </c>
      <c r="M11" s="6">
        <v>460123458</v>
      </c>
      <c r="N11" s="6">
        <v>460123458</v>
      </c>
      <c r="O11" s="6">
        <v>460123458</v>
      </c>
      <c r="P11" s="6">
        <v>460123458</v>
      </c>
      <c r="Q11" s="6">
        <v>460123458</v>
      </c>
      <c r="R11" s="6">
        <v>460123458</v>
      </c>
      <c r="S11" s="6">
        <v>460123458</v>
      </c>
      <c r="T11" s="6">
        <v>460123458</v>
      </c>
      <c r="U11" s="6">
        <v>460123458</v>
      </c>
      <c r="V11" s="6">
        <v>460123458</v>
      </c>
      <c r="W11" s="6">
        <v>460123458</v>
      </c>
      <c r="X11" s="6">
        <v>460123458</v>
      </c>
      <c r="Y11" s="6">
        <v>460123458</v>
      </c>
      <c r="Z11" s="6">
        <v>460123458</v>
      </c>
      <c r="AA11" s="6">
        <v>460123458</v>
      </c>
      <c r="AB11" s="6">
        <v>460123458</v>
      </c>
      <c r="AC11" s="6">
        <v>460123458</v>
      </c>
      <c r="AD11" s="6">
        <v>460123458</v>
      </c>
    </row>
    <row r="12" spans="2:30" x14ac:dyDescent="0.25">
      <c r="B12" s="19" t="s">
        <v>9</v>
      </c>
      <c r="C12" s="4" t="s">
        <v>23</v>
      </c>
      <c r="D12" s="6">
        <v>8914</v>
      </c>
      <c r="E12" s="6">
        <v>9041</v>
      </c>
      <c r="F12" s="6">
        <v>8923</v>
      </c>
      <c r="G12" s="6">
        <v>9134</v>
      </c>
      <c r="H12" s="6">
        <v>9734</v>
      </c>
      <c r="I12" s="6">
        <v>9995</v>
      </c>
      <c r="J12" s="6">
        <v>24161</v>
      </c>
      <c r="K12" s="6">
        <v>22092</v>
      </c>
      <c r="L12" s="6">
        <v>20813</v>
      </c>
      <c r="M12" s="6">
        <f>+'[2]indicadores - jun12'!$F$14</f>
        <v>19883</v>
      </c>
      <c r="N12" s="6">
        <v>18971</v>
      </c>
      <c r="O12" s="6">
        <v>17176</v>
      </c>
      <c r="P12" s="6">
        <v>15869</v>
      </c>
      <c r="Q12" s="6">
        <v>15243</v>
      </c>
      <c r="R12" s="6">
        <v>14765</v>
      </c>
      <c r="S12" s="6">
        <v>15093</v>
      </c>
      <c r="T12" s="6">
        <v>15069</v>
      </c>
      <c r="U12" s="6">
        <v>14664</v>
      </c>
      <c r="V12" s="6">
        <v>14445</v>
      </c>
      <c r="W12" s="6">
        <v>14536</v>
      </c>
      <c r="X12" s="6">
        <v>14743</v>
      </c>
      <c r="Y12" s="6">
        <v>14861</v>
      </c>
      <c r="Z12" s="6">
        <v>14702</v>
      </c>
      <c r="AA12" s="6">
        <v>14576</v>
      </c>
      <c r="AB12" s="6">
        <v>14196</v>
      </c>
      <c r="AC12" s="6">
        <v>13768</v>
      </c>
      <c r="AD12" s="6">
        <v>13331</v>
      </c>
    </row>
    <row r="13" spans="2:30" x14ac:dyDescent="0.25">
      <c r="B13" s="19" t="s">
        <v>10</v>
      </c>
      <c r="C13" s="4" t="s">
        <v>24</v>
      </c>
      <c r="D13" s="10">
        <v>2.0662251655629141E-2</v>
      </c>
      <c r="E13" s="10">
        <v>1.7461197339246119E-2</v>
      </c>
      <c r="F13" s="10">
        <v>1.3922942206654991E-2</v>
      </c>
      <c r="G13" s="10">
        <v>1.5285714285714286E-2</v>
      </c>
      <c r="H13" s="10">
        <f>12*G9/D5</f>
        <v>1.5126050420168067E-2</v>
      </c>
      <c r="I13" s="10">
        <f>+((G9*9)+(3*I9))/E5</f>
        <v>1.5869565217391305E-2</v>
      </c>
      <c r="J13" s="10">
        <f>+((H9*6)+(6*J9))/F5</f>
        <v>1.3174114021571648E-2</v>
      </c>
      <c r="K13" s="10">
        <f>+((I9*3)+(9*K9))/G5</f>
        <v>1.2619926199261992E-2</v>
      </c>
      <c r="L13" s="10">
        <f>12*K9/H5</f>
        <v>1.4553191489361702E-2</v>
      </c>
      <c r="M13" s="10">
        <f>+((K9*9)+(3*M9))/I5</f>
        <v>1.4807692307692308E-2</v>
      </c>
      <c r="N13" s="10">
        <f>+((L9*6)+(6*N9))/J5</f>
        <v>1.5463917525773196E-2</v>
      </c>
      <c r="O13" s="10">
        <f>+((M9*3)+(9*O9))/K5</f>
        <v>1.6513761467889909E-2</v>
      </c>
      <c r="P13" s="10">
        <f>12*O9/L5</f>
        <v>1.662049861495845E-2</v>
      </c>
      <c r="Q13" s="10">
        <f>+((O9*9)+(3*Q9))/M5</f>
        <v>1.7999999999999999E-2</v>
      </c>
      <c r="R13" s="10">
        <f>+((P9*6)+(6*R9))/N5</f>
        <v>1.7982873453853472E-2</v>
      </c>
      <c r="S13" s="10">
        <f>+((Q9*3)+(9*S9))/O5</f>
        <v>1.5578284815106216E-2</v>
      </c>
      <c r="T13" s="10">
        <f>12*S9/P5</f>
        <v>1.523076923076923E-2</v>
      </c>
      <c r="U13" s="10">
        <f>+((S9*9)+(3*U9))/Q5</f>
        <v>1.688907422852377E-2</v>
      </c>
      <c r="V13" s="10">
        <f>+((T9*6)+(6*V9))/R5</f>
        <v>1.520940484937546E-2</v>
      </c>
      <c r="W13" s="10">
        <f>+((U9*3)+(9*W9))/S5</f>
        <v>1.6338880484114977E-2</v>
      </c>
      <c r="X13" s="10">
        <f>12*W9/T5</f>
        <v>1.5835777126099706E-2</v>
      </c>
      <c r="Y13" s="10">
        <f>+((W9*9)+(3*Y9))/U5</f>
        <v>1.5912382331643736E-2</v>
      </c>
      <c r="Z13" s="10">
        <f>+((X9*6)+(6*Z9))/V5</f>
        <v>1.667870036101083E-2</v>
      </c>
      <c r="AA13" s="10">
        <f>+((Y9*3)+(9*AA9))/W5</f>
        <v>1.6153846153846154E-2</v>
      </c>
      <c r="AB13" s="10">
        <f>12*AA9/X5</f>
        <v>2.017467248908297E-2</v>
      </c>
      <c r="AC13" s="10">
        <f t="shared" ref="AC13" si="17">+((AA9*9)+(3*AC9))/Y5</f>
        <v>2.0567685589519651E-2</v>
      </c>
      <c r="AD13" s="10">
        <f>+((AB9*6)+(6*AD9))/Z5</f>
        <v>2.3965351299326275E-2</v>
      </c>
    </row>
    <row r="14" spans="2:30" x14ac:dyDescent="0.25">
      <c r="B14" s="19" t="s">
        <v>11</v>
      </c>
      <c r="C14" s="4" t="s">
        <v>25</v>
      </c>
      <c r="D14" s="10">
        <v>0.41854304635761586</v>
      </c>
      <c r="E14" s="10">
        <v>0.14745011086474502</v>
      </c>
      <c r="F14" s="10">
        <v>0.13660245183887909</v>
      </c>
      <c r="G14" s="10">
        <v>0.29047619047619055</v>
      </c>
      <c r="H14" s="10">
        <v>9.7105508870214893E-2</v>
      </c>
      <c r="I14" s="10">
        <f t="shared" ref="I14:N14" si="18">+I5/E5-1</f>
        <v>0.13043478260869557</v>
      </c>
      <c r="J14" s="10">
        <f t="shared" si="18"/>
        <v>-0.1032357473035439</v>
      </c>
      <c r="K14" s="10">
        <f t="shared" si="18"/>
        <v>-0.19557195571955721</v>
      </c>
      <c r="L14" s="10">
        <f t="shared" si="18"/>
        <v>-7.8297872340425512E-2</v>
      </c>
      <c r="M14" s="10">
        <f t="shared" si="18"/>
        <v>-0.12393162393162394</v>
      </c>
      <c r="N14" s="10">
        <f t="shared" si="18"/>
        <v>-9.7079037800687273E-2</v>
      </c>
      <c r="O14" s="10">
        <f t="shared" ref="O14" si="19">+O5/K5-1</f>
        <v>0.16605504587155973</v>
      </c>
      <c r="P14" s="10">
        <f>+P5/L5-1</f>
        <v>0.20036934441366583</v>
      </c>
      <c r="Q14" s="10">
        <f t="shared" ref="Q14" si="20">+Q5/M5-1</f>
        <v>0.16975609756097554</v>
      </c>
      <c r="R14" s="10">
        <f t="shared" ref="R14" si="21">+R5/N5-1</f>
        <v>0.29495718363463364</v>
      </c>
      <c r="S14" s="10">
        <f t="shared" ref="S14" si="22">+S5/O5-1</f>
        <v>4.0125885129818961E-2</v>
      </c>
      <c r="T14" s="10">
        <f t="shared" ref="T14" si="23">+T5/P5-1</f>
        <v>4.9230769230769189E-2</v>
      </c>
      <c r="U14" s="10">
        <f t="shared" ref="U14" si="24">+U5/Q5-1</f>
        <v>0.15179316096747297</v>
      </c>
      <c r="V14" s="10">
        <f t="shared" ref="V14" si="25">+V5/R5-1</f>
        <v>1.763409257898596E-2</v>
      </c>
      <c r="W14" s="10">
        <f t="shared" ref="W14" si="26">+W5/S5-1</f>
        <v>8.1694402420574797E-2</v>
      </c>
      <c r="X14" s="10">
        <f t="shared" ref="X14" si="27">+X5/T5-1</f>
        <v>-0.16055718475073311</v>
      </c>
      <c r="Y14" s="10">
        <f t="shared" ref="Y14" si="28">+Y5/U5-1</f>
        <v>-0.17089065894279509</v>
      </c>
      <c r="Z14" s="10">
        <f t="shared" ref="Z14" si="29">+Z5/V5-1</f>
        <v>-0.24981949458483754</v>
      </c>
      <c r="AA14" s="10">
        <f t="shared" ref="AA14" si="30">+AA5/W5-1</f>
        <v>-0.20909090909090911</v>
      </c>
      <c r="AB14" s="10">
        <f t="shared" ref="AB14" si="31">+AB5/X5-1</f>
        <v>0.11353711790393017</v>
      </c>
      <c r="AC14" s="10">
        <f t="shared" ref="AC14" si="32">+AC5/Y5-1</f>
        <v>9.606986899563319E-2</v>
      </c>
      <c r="AD14" s="10">
        <f t="shared" ref="AD14" si="33">+AD5/Z5-1</f>
        <v>0.21944177093359007</v>
      </c>
    </row>
    <row r="15" spans="2:30" x14ac:dyDescent="0.25">
      <c r="B15" s="19" t="s">
        <v>12</v>
      </c>
      <c r="C15" s="4" t="s">
        <v>26</v>
      </c>
      <c r="D15" s="10">
        <v>0.44350115656852718</v>
      </c>
      <c r="E15" s="10">
        <v>0.16631174683570865</v>
      </c>
      <c r="F15" s="10">
        <v>0.151546972990036</v>
      </c>
      <c r="G15" s="10">
        <v>0.30800645947456362</v>
      </c>
      <c r="H15" s="10">
        <v>0.113074988126754</v>
      </c>
      <c r="I15" s="10">
        <f t="shared" ref="I15:N15" si="34">+I13+I14</f>
        <v>0.14630434782608687</v>
      </c>
      <c r="J15" s="10">
        <f t="shared" si="34"/>
        <v>-9.0061633281972253E-2</v>
      </c>
      <c r="K15" s="10">
        <f t="shared" si="34"/>
        <v>-0.18295202952029521</v>
      </c>
      <c r="L15" s="10">
        <f t="shared" si="34"/>
        <v>-6.3744680851063815E-2</v>
      </c>
      <c r="M15" s="10">
        <f t="shared" si="34"/>
        <v>-0.10912393162393162</v>
      </c>
      <c r="N15" s="10">
        <f t="shared" si="34"/>
        <v>-8.1615120274914077E-2</v>
      </c>
      <c r="O15" s="10">
        <f t="shared" ref="O15" si="35">+O13+O14</f>
        <v>0.18256880733944963</v>
      </c>
      <c r="P15" s="10">
        <f t="shared" ref="P15" si="36">+P13+P14</f>
        <v>0.21698984302862429</v>
      </c>
      <c r="Q15" s="10">
        <f t="shared" ref="Q15" si="37">+Q13+Q14</f>
        <v>0.18775609756097553</v>
      </c>
      <c r="R15" s="10">
        <f t="shared" ref="R15" si="38">+R13+R14</f>
        <v>0.3129400570884871</v>
      </c>
      <c r="S15" s="10">
        <f t="shared" ref="S15" si="39">+S13+S14</f>
        <v>5.5704169944925178E-2</v>
      </c>
      <c r="T15" s="10">
        <f t="shared" ref="T15:Y15" si="40">+T13+T14</f>
        <v>6.4461538461538417E-2</v>
      </c>
      <c r="U15" s="10">
        <f t="shared" si="40"/>
        <v>0.16868223519599673</v>
      </c>
      <c r="V15" s="10">
        <f t="shared" si="40"/>
        <v>3.2843497428361422E-2</v>
      </c>
      <c r="W15" s="10">
        <f t="shared" si="40"/>
        <v>9.8033282904689767E-2</v>
      </c>
      <c r="X15" s="10">
        <f t="shared" si="40"/>
        <v>-0.1447214076246334</v>
      </c>
      <c r="Y15" s="10">
        <f t="shared" si="40"/>
        <v>-0.15497827661115135</v>
      </c>
      <c r="Z15" s="10">
        <f t="shared" ref="Z15:AD15" si="41">+Z13+Z14</f>
        <v>-0.23314079422382672</v>
      </c>
      <c r="AA15" s="10">
        <f t="shared" si="41"/>
        <v>-0.19293706293706295</v>
      </c>
      <c r="AB15" s="10">
        <f t="shared" si="41"/>
        <v>0.13371179039301315</v>
      </c>
      <c r="AC15" s="10">
        <f t="shared" si="41"/>
        <v>0.11663755458515285</v>
      </c>
      <c r="AD15" s="10">
        <f t="shared" si="41"/>
        <v>0.24340712223291636</v>
      </c>
    </row>
    <row r="16" spans="2:30" x14ac:dyDescent="0.25">
      <c r="B16" s="2"/>
      <c r="C16" s="2"/>
      <c r="D16" s="11"/>
      <c r="E16" s="11"/>
      <c r="F16" s="11"/>
      <c r="G16" s="11"/>
      <c r="H16" s="11"/>
      <c r="I16" s="2"/>
      <c r="J16" s="2"/>
      <c r="K16" s="2"/>
      <c r="L16" s="11"/>
      <c r="M16" s="11"/>
      <c r="N16" s="11"/>
      <c r="O16" s="11"/>
      <c r="P16" s="11"/>
      <c r="Q16" s="11"/>
      <c r="R16" s="11"/>
      <c r="S16" s="11"/>
      <c r="T16" s="11"/>
    </row>
    <row r="17" spans="2:30" hidden="1" outlineLevel="1" x14ac:dyDescent="0.25">
      <c r="B17" s="2" t="s">
        <v>27</v>
      </c>
      <c r="C17" s="2" t="s">
        <v>29</v>
      </c>
      <c r="D17" s="12">
        <v>5466734</v>
      </c>
      <c r="E17" s="12">
        <v>5592301</v>
      </c>
      <c r="F17" s="12">
        <v>6417042</v>
      </c>
      <c r="G17" s="12">
        <v>6323675</v>
      </c>
      <c r="H17" s="12">
        <f>'[3]EEFF de input'!$J$22</f>
        <v>6123205</v>
      </c>
      <c r="I17" s="12">
        <v>6205228</v>
      </c>
      <c r="J17" s="12">
        <v>6428353</v>
      </c>
      <c r="K17" s="12">
        <v>6474946</v>
      </c>
      <c r="L17" s="12">
        <v>6352531</v>
      </c>
      <c r="M17" s="12">
        <f>+'[2]EEFF de input'!$J$22</f>
        <v>6399275</v>
      </c>
      <c r="N17" s="12">
        <v>6724112</v>
      </c>
      <c r="O17" s="12">
        <v>7408957</v>
      </c>
      <c r="P17" s="12">
        <v>7344516</v>
      </c>
      <c r="Q17" s="12">
        <v>7251995</v>
      </c>
      <c r="R17" s="12">
        <v>7688401</v>
      </c>
      <c r="S17" s="12">
        <v>7410863</v>
      </c>
      <c r="T17" s="12">
        <v>7080532.5130025744</v>
      </c>
      <c r="U17" s="12">
        <v>7455129.1192551982</v>
      </c>
      <c r="V17" s="12">
        <v>7625715.9940778892</v>
      </c>
      <c r="W17" s="12">
        <v>8001755</v>
      </c>
      <c r="X17" s="12">
        <v>7291710</v>
      </c>
      <c r="Y17" s="12">
        <v>7585730</v>
      </c>
      <c r="Z17" s="12">
        <v>8037783</v>
      </c>
      <c r="AA17" s="12">
        <v>8008485</v>
      </c>
      <c r="AB17" s="12">
        <v>8344147</v>
      </c>
      <c r="AC17" s="12">
        <v>8143026</v>
      </c>
      <c r="AD17" s="12">
        <v>8162045</v>
      </c>
    </row>
    <row r="18" spans="2:30" hidden="1" outlineLevel="1" x14ac:dyDescent="0.25">
      <c r="B18" s="2" t="s">
        <v>28</v>
      </c>
      <c r="C18" s="2" t="s">
        <v>30</v>
      </c>
      <c r="D18" s="12">
        <v>233557.57616500001</v>
      </c>
      <c r="E18" s="12">
        <f>'[1]indicadores - esp mar10'!$M$23</f>
        <v>242514.57616500001</v>
      </c>
      <c r="F18" s="12">
        <v>273502.00807142002</v>
      </c>
      <c r="G18" s="12">
        <f>'[4]ESTADO DE RESULTADOS ACUMULADO'!$F$31</f>
        <v>278402.71985053999</v>
      </c>
      <c r="H18" s="12">
        <f>'[3]indicadores - esp dic10'!$M$23</f>
        <v>276521.18496553996</v>
      </c>
      <c r="I18" s="12">
        <v>275525</v>
      </c>
      <c r="J18" s="12">
        <v>265436.33574511996</v>
      </c>
      <c r="K18" s="12">
        <v>253511.16910524675</v>
      </c>
      <c r="L18" s="12">
        <v>255470.0566617274</v>
      </c>
      <c r="M18" s="12">
        <f>+'[2]indicadores - jun12'!$N$24</f>
        <v>286059.16910524725</v>
      </c>
      <c r="N18" s="12">
        <f>+'[2]indicadores - jun12'!$N$24</f>
        <v>286059.16910524725</v>
      </c>
      <c r="O18" s="12">
        <v>345506.92477631511</v>
      </c>
      <c r="P18" s="12">
        <v>365189</v>
      </c>
      <c r="Q18" s="12">
        <v>374824</v>
      </c>
      <c r="R18" s="12">
        <v>384557</v>
      </c>
      <c r="S18" s="12">
        <v>380235</v>
      </c>
      <c r="T18" s="12">
        <v>460411</v>
      </c>
      <c r="U18" s="12">
        <v>456445</v>
      </c>
      <c r="V18" s="12">
        <v>426292</v>
      </c>
      <c r="W18" s="12">
        <v>589516</v>
      </c>
      <c r="X18" s="12">
        <v>581240</v>
      </c>
      <c r="Y18" s="12">
        <v>568153</v>
      </c>
      <c r="Z18" s="12">
        <v>591347</v>
      </c>
      <c r="AA18" s="12">
        <v>430819</v>
      </c>
      <c r="AB18" s="12">
        <v>362748</v>
      </c>
      <c r="AC18" s="12">
        <v>363150</v>
      </c>
      <c r="AD18" s="12">
        <v>418892</v>
      </c>
    </row>
    <row r="19" spans="2:30" hidden="1" outlineLevel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30" hidden="1" x14ac:dyDescent="0.25">
      <c r="B20" s="15" t="s">
        <v>13</v>
      </c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30" hidden="1" x14ac:dyDescent="0.25">
      <c r="I21" s="1">
        <f>+((G9*9)+(3*I9))</f>
        <v>328.5</v>
      </c>
    </row>
    <row r="22" spans="2:30" hidden="1" x14ac:dyDescent="0.25">
      <c r="D22" s="20">
        <v>2.0662251655629141E-2</v>
      </c>
      <c r="E22" s="20">
        <v>1.7461197339246119E-2</v>
      </c>
      <c r="F22" s="20">
        <v>1.3922942206654991E-2</v>
      </c>
      <c r="G22" s="20">
        <v>1.5285714285714286E-2</v>
      </c>
      <c r="H22" s="20">
        <v>1.51260504201681E-2</v>
      </c>
      <c r="I22" s="20">
        <v>1.5869565217391305E-2</v>
      </c>
      <c r="J22" s="20">
        <v>1.3174114021571648E-2</v>
      </c>
      <c r="K22" s="20">
        <v>1.2619926199261992E-2</v>
      </c>
      <c r="L22" s="20">
        <v>1.474468085106383E-2</v>
      </c>
      <c r="M22" s="20">
        <v>1.4807692307692308E-2</v>
      </c>
      <c r="N22" s="20">
        <v>1.5463917525773196E-2</v>
      </c>
      <c r="O22" s="20">
        <v>1.6513761467889909E-2</v>
      </c>
      <c r="P22" s="20">
        <v>1.662049861495845E-2</v>
      </c>
      <c r="Q22" s="20">
        <v>1.7999999999999999E-2</v>
      </c>
      <c r="R22" s="20">
        <v>1.7554709800190294E-2</v>
      </c>
      <c r="S22" s="20">
        <v>1.5578284815106216E-2</v>
      </c>
      <c r="T22" s="20">
        <v>1.523076923076923E-2</v>
      </c>
      <c r="U22" s="20">
        <v>1.688907422852377E-2</v>
      </c>
      <c r="V22" s="20">
        <v>1.4878765613519472E-2</v>
      </c>
      <c r="W22" s="20">
        <v>1.6338880484114977E-2</v>
      </c>
      <c r="X22" s="20">
        <v>1.6110703812316714E-2</v>
      </c>
      <c r="Y22" s="20">
        <v>1.5912382331643736E-2</v>
      </c>
      <c r="Z22" s="20">
        <v>1.667870036101083E-2</v>
      </c>
      <c r="AA22" s="20">
        <v>1.6153846153846154E-2</v>
      </c>
      <c r="AB22" s="20">
        <v>2.0567685589519651E-2</v>
      </c>
      <c r="AC22" s="20">
        <v>2.0567685589519651E-2</v>
      </c>
      <c r="AD22" s="20">
        <v>2.3965351299326275E-2</v>
      </c>
    </row>
    <row r="23" spans="2:30" hidden="1" x14ac:dyDescent="0.25">
      <c r="D23" s="21">
        <f>+D13-D22</f>
        <v>0</v>
      </c>
      <c r="E23" s="21">
        <f t="shared" ref="E23:AD23" si="42">+E13-E22</f>
        <v>0</v>
      </c>
      <c r="F23" s="21">
        <f t="shared" si="42"/>
        <v>0</v>
      </c>
      <c r="G23" s="21">
        <f t="shared" si="42"/>
        <v>0</v>
      </c>
      <c r="H23" s="21">
        <f t="shared" si="42"/>
        <v>-3.2959746043559335E-17</v>
      </c>
      <c r="I23" s="21">
        <f t="shared" si="42"/>
        <v>0</v>
      </c>
      <c r="J23" s="21">
        <f t="shared" si="42"/>
        <v>0</v>
      </c>
      <c r="K23" s="21">
        <f t="shared" si="42"/>
        <v>0</v>
      </c>
      <c r="L23" s="21">
        <f t="shared" si="42"/>
        <v>-1.9148936170212787E-4</v>
      </c>
      <c r="M23" s="21">
        <f t="shared" si="42"/>
        <v>0</v>
      </c>
      <c r="N23" s="21">
        <f t="shared" si="42"/>
        <v>0</v>
      </c>
      <c r="O23" s="21">
        <f t="shared" si="42"/>
        <v>0</v>
      </c>
      <c r="P23" s="21">
        <f t="shared" si="42"/>
        <v>0</v>
      </c>
      <c r="Q23" s="21">
        <f t="shared" si="42"/>
        <v>0</v>
      </c>
      <c r="R23" s="21">
        <f t="shared" si="42"/>
        <v>4.2816365366317791E-4</v>
      </c>
      <c r="S23" s="21">
        <f t="shared" si="42"/>
        <v>0</v>
      </c>
      <c r="T23" s="21">
        <f t="shared" si="42"/>
        <v>0</v>
      </c>
      <c r="U23" s="21">
        <f t="shared" si="42"/>
        <v>0</v>
      </c>
      <c r="V23" s="21">
        <f t="shared" si="42"/>
        <v>3.3063923585598815E-4</v>
      </c>
      <c r="W23" s="21">
        <f t="shared" si="42"/>
        <v>0</v>
      </c>
      <c r="X23" s="21">
        <f t="shared" si="42"/>
        <v>-2.7492668621700855E-4</v>
      </c>
      <c r="Y23" s="21">
        <f t="shared" si="42"/>
        <v>0</v>
      </c>
      <c r="Z23" s="21">
        <f t="shared" si="42"/>
        <v>0</v>
      </c>
      <c r="AA23" s="21">
        <f t="shared" si="42"/>
        <v>0</v>
      </c>
      <c r="AB23" s="21">
        <f t="shared" si="42"/>
        <v>-3.9301310043668089E-4</v>
      </c>
      <c r="AC23" s="21">
        <f t="shared" si="42"/>
        <v>0</v>
      </c>
      <c r="AD23" s="21">
        <f t="shared" si="42"/>
        <v>0</v>
      </c>
    </row>
  </sheetData>
  <hyperlinks>
    <hyperlink ref="B2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Iaajimenez</dc:creator>
  <cp:lastModifiedBy>Oswaldo Alberto Munoz Rendon</cp:lastModifiedBy>
  <dcterms:created xsi:type="dcterms:W3CDTF">2012-08-10T20:57:00Z</dcterms:created>
  <dcterms:modified xsi:type="dcterms:W3CDTF">2016-12-21T20:11:11Z</dcterms:modified>
</cp:coreProperties>
</file>